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ret\Downloads\"/>
    </mc:Choice>
  </mc:AlternateContent>
  <bookViews>
    <workbookView xWindow="-105" yWindow="-105" windowWidth="23250" windowHeight="12570" activeTab="1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9" i="2" l="1"/>
  <c r="J28" i="2"/>
  <c r="I28" i="2"/>
  <c r="H28" i="2"/>
  <c r="G28" i="2"/>
  <c r="F28" i="2"/>
  <c r="F26" i="2"/>
  <c r="F24" i="2" l="1"/>
  <c r="F18" i="2"/>
  <c r="F19" i="2"/>
  <c r="F33" i="1"/>
  <c r="F35" i="1"/>
  <c r="F16" i="1"/>
  <c r="F34" i="1"/>
  <c r="F15" i="1"/>
  <c r="F19" i="1"/>
  <c r="F14" i="1"/>
  <c r="F20" i="1" l="1"/>
  <c r="F23" i="1" l="1"/>
  <c r="F26" i="1"/>
  <c r="F27" i="1"/>
  <c r="F20" i="2"/>
  <c r="F12" i="2"/>
  <c r="F11" i="2"/>
  <c r="F14" i="2"/>
  <c r="F5" i="2"/>
  <c r="F8" i="2"/>
  <c r="F7" i="2"/>
  <c r="F4" i="2"/>
  <c r="F8" i="1"/>
  <c r="F4" i="1"/>
  <c r="F7" i="1"/>
  <c r="F24" i="1"/>
  <c r="F5" i="1"/>
  <c r="J24" i="2" l="1"/>
  <c r="I24" i="2"/>
  <c r="H24" i="2"/>
  <c r="G24" i="2"/>
  <c r="J23" i="2"/>
  <c r="I23" i="2"/>
  <c r="H23" i="2"/>
  <c r="G23" i="2"/>
  <c r="F22" i="2"/>
  <c r="J18" i="2"/>
  <c r="I18" i="2"/>
  <c r="I25" i="2" s="1"/>
  <c r="H18" i="2"/>
  <c r="G18" i="2"/>
  <c r="J16" i="2"/>
  <c r="I16" i="2"/>
  <c r="H16" i="2"/>
  <c r="G16" i="2"/>
  <c r="J15" i="2"/>
  <c r="I15" i="2"/>
  <c r="H15" i="2"/>
  <c r="G15" i="2"/>
  <c r="J11" i="2"/>
  <c r="I11" i="2"/>
  <c r="H11" i="2"/>
  <c r="G11" i="2"/>
  <c r="J38" i="1"/>
  <c r="I38" i="1"/>
  <c r="H38" i="1"/>
  <c r="G38" i="1"/>
  <c r="J37" i="1"/>
  <c r="I37" i="1"/>
  <c r="H37" i="1"/>
  <c r="G37" i="1"/>
  <c r="J33" i="1"/>
  <c r="I33" i="1"/>
  <c r="I39" i="1" s="1"/>
  <c r="H33" i="1"/>
  <c r="G33" i="1"/>
  <c r="G39" i="1" s="1"/>
  <c r="J4" i="1"/>
  <c r="I4" i="1"/>
  <c r="H4" i="1"/>
  <c r="G4" i="1"/>
  <c r="J23" i="1"/>
  <c r="I23" i="1"/>
  <c r="H23" i="1"/>
  <c r="G23" i="1"/>
  <c r="J28" i="1"/>
  <c r="I28" i="1"/>
  <c r="H28" i="1"/>
  <c r="G28" i="1"/>
  <c r="J27" i="1"/>
  <c r="J29" i="1" s="1"/>
  <c r="I27" i="1"/>
  <c r="I29" i="1" s="1"/>
  <c r="H27" i="1"/>
  <c r="H29" i="1" s="1"/>
  <c r="G27" i="1"/>
  <c r="G29" i="1" s="1"/>
  <c r="J9" i="2"/>
  <c r="I9" i="2"/>
  <c r="H9" i="2"/>
  <c r="G9" i="2"/>
  <c r="J8" i="2"/>
  <c r="I8" i="2"/>
  <c r="I10" i="2" s="1"/>
  <c r="H8" i="2"/>
  <c r="H10" i="2" s="1"/>
  <c r="G8" i="2"/>
  <c r="G10" i="2" s="1"/>
  <c r="J4" i="2"/>
  <c r="I4" i="2"/>
  <c r="H4" i="2"/>
  <c r="G4" i="2"/>
  <c r="F39" i="1"/>
  <c r="H39" i="1"/>
  <c r="J39" i="1"/>
  <c r="J31" i="1"/>
  <c r="J32" i="1" s="1"/>
  <c r="I31" i="1"/>
  <c r="I32" i="1" s="1"/>
  <c r="H31" i="1"/>
  <c r="H32" i="1" s="1"/>
  <c r="G31" i="1"/>
  <c r="G32" i="1" s="1"/>
  <c r="F30" i="1"/>
  <c r="F32" i="1" s="1"/>
  <c r="J19" i="1"/>
  <c r="I19" i="1"/>
  <c r="H19" i="1"/>
  <c r="G19" i="1"/>
  <c r="J18" i="1"/>
  <c r="I18" i="1"/>
  <c r="H18" i="1"/>
  <c r="G18" i="1"/>
  <c r="J12" i="1"/>
  <c r="I12" i="1"/>
  <c r="H12" i="1"/>
  <c r="G12" i="1"/>
  <c r="J9" i="1"/>
  <c r="I9" i="1"/>
  <c r="H9" i="1"/>
  <c r="G9" i="1"/>
  <c r="J8" i="1"/>
  <c r="I8" i="1"/>
  <c r="H8" i="1"/>
  <c r="G8" i="1"/>
  <c r="F29" i="1" l="1"/>
  <c r="J10" i="2"/>
  <c r="F10" i="2"/>
  <c r="F25" i="2"/>
  <c r="J25" i="2"/>
  <c r="H25" i="2"/>
  <c r="G25" i="2"/>
  <c r="H17" i="2"/>
  <c r="G17" i="2"/>
  <c r="J17" i="2"/>
  <c r="I17" i="2"/>
  <c r="F17" i="2"/>
  <c r="F11" i="1"/>
  <c r="F10" i="1"/>
  <c r="F13" i="1" l="1"/>
  <c r="H10" i="1" l="1"/>
  <c r="G10" i="1"/>
  <c r="G13" i="1" l="1"/>
  <c r="J10" i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<sst xmlns="http://schemas.openxmlformats.org/spreadsheetml/2006/main" count="191" uniqueCount="64">
  <si>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</si>
  <si>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</si>
  <si>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</si>
  <si>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</si>
  <si>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</si>
  <si>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</si>
  <si>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</si>
  <si>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</si>
  <si>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</si>
  <si>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</si>
  <si>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</si>
  <si>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</si>
  <si>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</si>
  <si>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</si>
  <si>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</si>
  <si>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</si>
  <si>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</si>
  <si>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</si>
  <si>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</si>
  <si>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</si>
  <si>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</si>
  <si>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</si>
  <si>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</si>
  <si>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</si>
  <si>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</si>
  <si>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</si>
  <si>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</si>
  <si>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</si>
  <si>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</si>
  <si>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</si>
  <si>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</si>
  <si>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</si>
  <si>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</si>
  <si>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</si>
  <si>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</si>
  <si>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</si>
  <si>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</si>
  <si>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</si>
  <si>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</si>
  <si>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</si>
  <si>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</si>
  <si>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</si>
  <si>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</si>
  <si>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</si>
  <si>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</si>
  <si>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</si>
  <si>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</si>
  <si>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</si>
  <si>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</si>
  <si>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</si>
  <si>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Кисломолочный продукт "Кефир"</t>
  </si>
  <si>
    <t>Борщ с капустой и картофелем с мясом со сметаной</t>
  </si>
  <si>
    <t>57</t>
  </si>
  <si>
    <t>180/30</t>
  </si>
  <si>
    <t>185/35</t>
  </si>
  <si>
    <t>245/5/5</t>
  </si>
  <si>
    <t>45</t>
  </si>
  <si>
    <t xml:space="preserve">Борщ с капустой и картофелем со сметаной с мясом </t>
  </si>
  <si>
    <t>37</t>
  </si>
  <si>
    <t>36</t>
  </si>
  <si>
    <t>44</t>
  </si>
  <si>
    <t>65</t>
  </si>
  <si>
    <t>240/5/10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</si>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</sst>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21" xfId="0" applyFont="1" applyFill="1" applyBorder="1"/>
    <xf numFmtId="0" fontId="3" fillId="0" borderId="25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1"/>
  <sheetViews>
    <sheetView topLeftCell="A19" zoomScaleNormal="100" workbookViewId="0">
      <selection activeCell="F39" sqref="F39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7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99" t="s">
        <v>63</v>
      </c>
      <c r="C1" s="100"/>
      <c r="D1" s="101"/>
      <c r="E1" s="17" t="s">
        <v>27</v>
      </c>
      <c r="F1" s="16"/>
      <c r="H1" s="1" t="s">
        <v>1</v>
      </c>
      <c r="I1" s="15" t="s">
        <v>29</v>
      </c>
    </row>
    <row r="2" spans="1:10" ht="15.75" thickBot="1" x14ac:dyDescent="0.3">
      <c r="B2" s="2" t="s">
        <v>26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5" thickBot="1" x14ac:dyDescent="0.3">
      <c r="A4" s="88"/>
      <c r="B4" s="19" t="s">
        <v>40</v>
      </c>
      <c r="C4" s="90">
        <v>1</v>
      </c>
      <c r="D4" s="89" t="s">
        <v>41</v>
      </c>
      <c r="E4" s="36">
        <v>50</v>
      </c>
      <c r="F4" s="94">
        <f>21.3*50/75</f>
        <v>14.2</v>
      </c>
      <c r="G4" s="91">
        <f>30*50/75</f>
        <v>20</v>
      </c>
      <c r="H4" s="92">
        <f>2.33*50/75</f>
        <v>1.5533333333333332</v>
      </c>
      <c r="I4" s="92">
        <f>0.15*50/75</f>
        <v>0.1</v>
      </c>
      <c r="J4" s="93">
        <f>4.88*50/75</f>
        <v>3.2533333333333334</v>
      </c>
    </row>
    <row r="5" spans="1:10" ht="15.75" x14ac:dyDescent="0.25">
      <c r="A5" s="3" t="s">
        <v>10</v>
      </c>
      <c r="B5" s="4" t="s">
        <v>11</v>
      </c>
      <c r="C5" s="44">
        <v>32</v>
      </c>
      <c r="D5" s="45" t="s">
        <v>43</v>
      </c>
      <c r="E5" s="37" t="s">
        <v>35</v>
      </c>
      <c r="F5" s="68">
        <f>21.42*25/32+6.37*125/118</f>
        <v>23.482256355932204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15.75" x14ac:dyDescent="0.25">
      <c r="A6" s="7"/>
      <c r="B6" s="81" t="s">
        <v>12</v>
      </c>
      <c r="C6" s="73">
        <v>57</v>
      </c>
      <c r="D6" s="74" t="s">
        <v>44</v>
      </c>
      <c r="E6" s="75" t="s">
        <v>32</v>
      </c>
      <c r="F6" s="76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7"/>
      <c r="B7" s="29" t="s">
        <v>17</v>
      </c>
      <c r="C7" s="73" t="s">
        <v>21</v>
      </c>
      <c r="D7" s="74" t="s">
        <v>42</v>
      </c>
      <c r="E7" s="75" t="s">
        <v>52</v>
      </c>
      <c r="F7" s="76">
        <f>114.6*0.057</f>
        <v>6.5321999999999996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 x14ac:dyDescent="0.25">
      <c r="A8" s="7"/>
      <c r="B8" s="8"/>
      <c r="C8" s="46" t="s">
        <v>21</v>
      </c>
      <c r="D8" s="47" t="s">
        <v>22</v>
      </c>
      <c r="E8" s="38">
        <v>32</v>
      </c>
      <c r="F8" s="65">
        <f>45.14*0.032</f>
        <v>1.44448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54"/>
      <c r="C9" s="46" t="s">
        <v>21</v>
      </c>
      <c r="D9" s="47" t="s">
        <v>37</v>
      </c>
      <c r="E9" s="38">
        <v>33</v>
      </c>
      <c r="F9" s="65">
        <v>1.89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 x14ac:dyDescent="0.3">
      <c r="A10" s="59"/>
      <c r="B10" s="60"/>
      <c r="C10" s="61"/>
      <c r="D10" s="62"/>
      <c r="E10" s="63"/>
      <c r="F10" s="69">
        <f>SUM(F4:F9)</f>
        <v>48.5789363559322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30" x14ac:dyDescent="0.25">
      <c r="A11" s="3" t="s">
        <v>23</v>
      </c>
      <c r="B11" s="4"/>
      <c r="C11" s="48">
        <v>63</v>
      </c>
      <c r="D11" s="49" t="s">
        <v>50</v>
      </c>
      <c r="E11" s="39">
        <v>200</v>
      </c>
      <c r="F11" s="68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75" x14ac:dyDescent="0.25">
      <c r="A12" s="7"/>
      <c r="B12" s="77"/>
      <c r="C12" s="78">
        <v>44</v>
      </c>
      <c r="D12" s="79" t="s">
        <v>45</v>
      </c>
      <c r="E12" s="80">
        <v>105</v>
      </c>
      <c r="F12" s="76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5" thickBot="1" x14ac:dyDescent="0.3">
      <c r="A13" s="55"/>
      <c r="B13" s="32"/>
      <c r="C13" s="56"/>
      <c r="D13" s="57"/>
      <c r="E13" s="58"/>
      <c r="F13" s="70">
        <f>SUM(F11:F12)</f>
        <v>36.44088</v>
      </c>
      <c r="G13" s="66">
        <f>SUM(G11:G12)</f>
        <v>516.17049999999995</v>
      </c>
      <c r="H13" s="66">
        <f>SUM(H11:H12)</f>
        <v>17.875</v>
      </c>
      <c r="I13" s="66">
        <f>SUM(I11:I12)</f>
        <v>16.8795</v>
      </c>
      <c r="J13" s="67">
        <f>SUM(J11:J12)</f>
        <v>143.62950000000001</v>
      </c>
    </row>
    <row r="14" spans="1:10" ht="15.75" x14ac:dyDescent="0.25">
      <c r="A14" s="3" t="s">
        <v>13</v>
      </c>
      <c r="B14" s="4" t="s">
        <v>46</v>
      </c>
      <c r="C14" s="48">
        <v>4</v>
      </c>
      <c r="D14" s="49" t="s">
        <v>47</v>
      </c>
      <c r="E14" s="37" t="s">
        <v>56</v>
      </c>
      <c r="F14" s="68">
        <f>21.82*45/60</f>
        <v>16.364999999999998</v>
      </c>
      <c r="G14" s="5">
        <v>8.4</v>
      </c>
      <c r="H14" s="5">
        <v>0.48</v>
      </c>
      <c r="I14" s="5">
        <v>0.06</v>
      </c>
      <c r="J14" s="6">
        <v>1.5</v>
      </c>
    </row>
    <row r="15" spans="1:10" ht="45" x14ac:dyDescent="0.25">
      <c r="A15" s="7"/>
      <c r="B15" s="8" t="s">
        <v>14</v>
      </c>
      <c r="C15" s="50">
        <v>22</v>
      </c>
      <c r="D15" s="51" t="s">
        <v>57</v>
      </c>
      <c r="E15" s="40" t="s">
        <v>55</v>
      </c>
      <c r="F15" s="65">
        <f>4.1*245/250+1.58+7.35*0.5</f>
        <v>9.2729999999999997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 x14ac:dyDescent="0.25">
      <c r="A16" s="7"/>
      <c r="B16" s="8" t="s">
        <v>15</v>
      </c>
      <c r="C16" s="50">
        <v>39</v>
      </c>
      <c r="D16" s="51" t="s">
        <v>48</v>
      </c>
      <c r="E16" s="40" t="s">
        <v>53</v>
      </c>
      <c r="F16" s="65">
        <f>10.22*185/180+29.91*30/40</f>
        <v>32.936388888888885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 x14ac:dyDescent="0.25">
      <c r="A17" s="7"/>
      <c r="B17" s="8" t="s">
        <v>24</v>
      </c>
      <c r="C17" s="50">
        <v>25</v>
      </c>
      <c r="D17" s="51" t="s">
        <v>49</v>
      </c>
      <c r="E17" s="40">
        <v>200</v>
      </c>
      <c r="F17" s="65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 x14ac:dyDescent="0.25">
      <c r="A18" s="7"/>
      <c r="B18" s="8" t="s">
        <v>18</v>
      </c>
      <c r="C18" s="50" t="s">
        <v>21</v>
      </c>
      <c r="D18" s="51" t="s">
        <v>25</v>
      </c>
      <c r="E18" s="40" t="s">
        <v>58</v>
      </c>
      <c r="F18" s="65">
        <v>2.13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 x14ac:dyDescent="0.25">
      <c r="A19" s="7"/>
      <c r="B19" s="14" t="s">
        <v>16</v>
      </c>
      <c r="C19" s="52" t="s">
        <v>21</v>
      </c>
      <c r="D19" s="53" t="s">
        <v>22</v>
      </c>
      <c r="E19" s="41" t="s">
        <v>59</v>
      </c>
      <c r="F19" s="71">
        <f>45.14*0.036</f>
        <v>1.6250399999999998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 x14ac:dyDescent="0.3">
      <c r="A20" s="31"/>
      <c r="B20" s="32"/>
      <c r="C20" s="33"/>
      <c r="D20" s="33"/>
      <c r="E20" s="43"/>
      <c r="F20" s="72">
        <f>SUM(F14:F19)</f>
        <v>72.879428888888881</v>
      </c>
      <c r="G20" s="34">
        <f>SUM(G14:G19)</f>
        <v>640.23</v>
      </c>
      <c r="H20" s="34">
        <f>SUM(H14:H19)</f>
        <v>19.535000000000004</v>
      </c>
      <c r="I20" s="34">
        <f>SUM(I14:I19)</f>
        <v>24.4</v>
      </c>
      <c r="J20" s="35">
        <f>SUM(J14:J19)</f>
        <v>61.643999999999991</v>
      </c>
    </row>
    <row r="21" spans="1:10" ht="16.5" thickBot="1" x14ac:dyDescent="0.3">
      <c r="B21" s="2" t="s">
        <v>28</v>
      </c>
      <c r="E21" s="42"/>
      <c r="F21" s="42"/>
    </row>
    <row r="22" spans="1:10" ht="30.75" thickBot="1" x14ac:dyDescent="0.3">
      <c r="A22" s="18" t="s">
        <v>2</v>
      </c>
      <c r="B22" s="19" t="s">
        <v>3</v>
      </c>
      <c r="C22" s="19" t="s">
        <v>19</v>
      </c>
      <c r="D22" s="19" t="s">
        <v>4</v>
      </c>
      <c r="E22" s="36" t="s">
        <v>20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16.5" thickBot="1" x14ac:dyDescent="0.3">
      <c r="A23" s="88"/>
      <c r="B23" s="19" t="s">
        <v>40</v>
      </c>
      <c r="C23" s="90">
        <v>1</v>
      </c>
      <c r="D23" s="89" t="s">
        <v>41</v>
      </c>
      <c r="E23" s="36">
        <v>60</v>
      </c>
      <c r="F23" s="94">
        <f>28.27*60/100</f>
        <v>16.962</v>
      </c>
      <c r="G23" s="91">
        <f>30*50/75</f>
        <v>20</v>
      </c>
      <c r="H23" s="92">
        <f>2.33*50/75</f>
        <v>1.5533333333333332</v>
      </c>
      <c r="I23" s="92">
        <f>0.15*50/75</f>
        <v>0.1</v>
      </c>
      <c r="J23" s="93">
        <f>4.88*50/75</f>
        <v>3.2533333333333334</v>
      </c>
    </row>
    <row r="24" spans="1:10" ht="15.75" x14ac:dyDescent="0.25">
      <c r="A24" s="3" t="s">
        <v>10</v>
      </c>
      <c r="B24" s="4" t="s">
        <v>11</v>
      </c>
      <c r="C24" s="44">
        <v>32</v>
      </c>
      <c r="D24" s="45" t="s">
        <v>43</v>
      </c>
      <c r="E24" s="37" t="s">
        <v>36</v>
      </c>
      <c r="F24" s="68">
        <f>25.62*30/38+7.61*150/142</f>
        <v>28.26504818383988</v>
      </c>
      <c r="G24" s="83">
        <v>313</v>
      </c>
      <c r="H24" s="83">
        <v>13.84</v>
      </c>
      <c r="I24" s="83">
        <v>13.14</v>
      </c>
      <c r="J24" s="84">
        <v>35.020000000000003</v>
      </c>
    </row>
    <row r="25" spans="1:10" ht="15.75" x14ac:dyDescent="0.25">
      <c r="A25" s="7"/>
      <c r="B25" s="81" t="s">
        <v>12</v>
      </c>
      <c r="C25" s="73">
        <v>57</v>
      </c>
      <c r="D25" s="74" t="s">
        <v>44</v>
      </c>
      <c r="E25" s="75" t="s">
        <v>32</v>
      </c>
      <c r="F25" s="76">
        <v>1.03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 x14ac:dyDescent="0.25">
      <c r="A26" s="7"/>
      <c r="B26" s="29" t="s">
        <v>17</v>
      </c>
      <c r="C26" s="73" t="s">
        <v>21</v>
      </c>
      <c r="D26" s="74" t="s">
        <v>42</v>
      </c>
      <c r="E26" s="75" t="s">
        <v>52</v>
      </c>
      <c r="F26" s="76">
        <f>114.6*0.057</f>
        <v>6.5321999999999996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 x14ac:dyDescent="0.25">
      <c r="A27" s="7"/>
      <c r="B27" s="8"/>
      <c r="C27" s="46" t="s">
        <v>21</v>
      </c>
      <c r="D27" s="47" t="s">
        <v>22</v>
      </c>
      <c r="E27" s="38">
        <v>35</v>
      </c>
      <c r="F27" s="65">
        <f>45.14*0.035</f>
        <v>1.5799000000000001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 x14ac:dyDescent="0.25">
      <c r="A28" s="7"/>
      <c r="B28" s="54"/>
      <c r="C28" s="46" t="s">
        <v>21</v>
      </c>
      <c r="D28" s="47" t="s">
        <v>37</v>
      </c>
      <c r="E28" s="38">
        <v>36</v>
      </c>
      <c r="F28" s="65">
        <v>2.12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 x14ac:dyDescent="0.3">
      <c r="A29" s="59"/>
      <c r="B29" s="60"/>
      <c r="C29" s="61"/>
      <c r="D29" s="62"/>
      <c r="E29" s="63"/>
      <c r="F29" s="69">
        <f>SUM(F23:F28)</f>
        <v>56.489148183839887</v>
      </c>
      <c r="G29" s="64">
        <f>SUM(G24:G28)</f>
        <v>674.18000000000006</v>
      </c>
      <c r="H29" s="64">
        <f>SUM(H24:H28)</f>
        <v>22.917000000000002</v>
      </c>
      <c r="I29" s="64">
        <f>SUM(I24:I28)</f>
        <v>23.514500000000002</v>
      </c>
      <c r="J29" s="82">
        <f>SUM(J24:J28)</f>
        <v>85.045500000000004</v>
      </c>
    </row>
    <row r="30" spans="1:10" ht="30" x14ac:dyDescent="0.25">
      <c r="A30" s="3" t="s">
        <v>23</v>
      </c>
      <c r="B30" s="4"/>
      <c r="C30" s="48">
        <v>63</v>
      </c>
      <c r="D30" s="49" t="s">
        <v>50</v>
      </c>
      <c r="E30" s="39">
        <v>200</v>
      </c>
      <c r="F30" s="68">
        <f>82.48*0.206</f>
        <v>16.990880000000001</v>
      </c>
      <c r="G30" s="5">
        <v>106</v>
      </c>
      <c r="H30" s="5">
        <v>5.8</v>
      </c>
      <c r="I30" s="5">
        <v>5</v>
      </c>
      <c r="J30" s="6">
        <v>80</v>
      </c>
    </row>
    <row r="31" spans="1:10" ht="15.75" x14ac:dyDescent="0.25">
      <c r="A31" s="7"/>
      <c r="B31" s="77"/>
      <c r="C31" s="78">
        <v>44</v>
      </c>
      <c r="D31" s="79" t="s">
        <v>45</v>
      </c>
      <c r="E31" s="80">
        <v>135</v>
      </c>
      <c r="F31" s="76">
        <v>25.37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30">
        <f>55.33*115/100</f>
        <v>63.6295</v>
      </c>
    </row>
    <row r="32" spans="1:10" ht="16.5" thickBot="1" x14ac:dyDescent="0.3">
      <c r="A32" s="55"/>
      <c r="B32" s="32"/>
      <c r="C32" s="56"/>
      <c r="D32" s="57"/>
      <c r="E32" s="58"/>
      <c r="F32" s="70">
        <f>SUM(F30:F31)</f>
        <v>42.360880000000002</v>
      </c>
      <c r="G32" s="66">
        <f>SUM(G30:G31)</f>
        <v>516.17049999999995</v>
      </c>
      <c r="H32" s="66">
        <f>SUM(H30:H31)</f>
        <v>17.875</v>
      </c>
      <c r="I32" s="66">
        <f>SUM(I30:I31)</f>
        <v>16.8795</v>
      </c>
      <c r="J32" s="67">
        <f>SUM(J30:J31)</f>
        <v>143.62950000000001</v>
      </c>
    </row>
    <row r="33" spans="1:13" ht="15.75" x14ac:dyDescent="0.25">
      <c r="A33" s="3" t="s">
        <v>13</v>
      </c>
      <c r="B33" s="4" t="s">
        <v>46</v>
      </c>
      <c r="C33" s="48">
        <v>4</v>
      </c>
      <c r="D33" s="49" t="s">
        <v>47</v>
      </c>
      <c r="E33" s="37" t="s">
        <v>61</v>
      </c>
      <c r="F33" s="68">
        <f>36.37*65/100</f>
        <v>23.640499999999996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45" x14ac:dyDescent="0.25">
      <c r="A34" s="7"/>
      <c r="B34" s="8" t="s">
        <v>14</v>
      </c>
      <c r="C34" s="50">
        <v>22</v>
      </c>
      <c r="D34" s="51" t="s">
        <v>57</v>
      </c>
      <c r="E34" s="40" t="s">
        <v>55</v>
      </c>
      <c r="F34" s="65">
        <f>4.1*245/250+1.58+7.35*0.5</f>
        <v>9.2729999999999997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 x14ac:dyDescent="0.25">
      <c r="A35" s="7"/>
      <c r="B35" s="8" t="s">
        <v>15</v>
      </c>
      <c r="C35" s="50">
        <v>39</v>
      </c>
      <c r="D35" s="51" t="s">
        <v>48</v>
      </c>
      <c r="E35" s="40" t="s">
        <v>54</v>
      </c>
      <c r="F35" s="65">
        <f>10.22*185/180+29.91*35/40</f>
        <v>36.675138888888888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33</v>
      </c>
    </row>
    <row r="36" spans="1:13" ht="15.75" x14ac:dyDescent="0.25">
      <c r="A36" s="7"/>
      <c r="B36" s="8" t="s">
        <v>24</v>
      </c>
      <c r="C36" s="50">
        <v>25</v>
      </c>
      <c r="D36" s="51" t="s">
        <v>49</v>
      </c>
      <c r="E36" s="40">
        <v>200</v>
      </c>
      <c r="F36" s="65">
        <v>10.55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 x14ac:dyDescent="0.25">
      <c r="A37" s="7"/>
      <c r="B37" s="8" t="s">
        <v>18</v>
      </c>
      <c r="C37" s="50" t="s">
        <v>21</v>
      </c>
      <c r="D37" s="51" t="s">
        <v>25</v>
      </c>
      <c r="E37" s="40" t="s">
        <v>56</v>
      </c>
      <c r="F37" s="65">
        <v>2.59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 x14ac:dyDescent="0.25">
      <c r="A38" s="7"/>
      <c r="B38" s="14" t="s">
        <v>16</v>
      </c>
      <c r="C38" s="52" t="s">
        <v>21</v>
      </c>
      <c r="D38" s="53" t="s">
        <v>22</v>
      </c>
      <c r="E38" s="41" t="s">
        <v>60</v>
      </c>
      <c r="F38" s="71">
        <v>1.99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 x14ac:dyDescent="0.3">
      <c r="A39" s="31"/>
      <c r="B39" s="32"/>
      <c r="C39" s="33"/>
      <c r="D39" s="33"/>
      <c r="E39" s="43"/>
      <c r="F39" s="72">
        <f>SUM(F33:F38)</f>
        <v>84.718638888888876</v>
      </c>
      <c r="G39" s="34">
        <f>SUM(G33:G38)</f>
        <v>700.58999999999992</v>
      </c>
      <c r="H39" s="34">
        <f>SUM(H33:H38)</f>
        <v>21.422000000000004</v>
      </c>
      <c r="I39" s="34">
        <f>SUM(I33:I38)</f>
        <v>24.768999999999995</v>
      </c>
      <c r="J39" s="35">
        <f>SUM(J33:J38)</f>
        <v>73.899000000000001</v>
      </c>
    </row>
    <row r="40" spans="1:13" x14ac:dyDescent="0.25">
      <c r="A40" s="23" t="s">
        <v>30</v>
      </c>
    </row>
    <row r="41" spans="1:13" x14ac:dyDescent="0.25">
      <c r="A41" s="23" t="s">
        <v>34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0:F11 F5 F29 F7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D1"/>
    </sheetView>
  </sheetViews>
  <sheetFormatPr defaultColWidth="8.85546875" defaultRowHeight="15" x14ac:dyDescent="0.25"/>
  <cols>
    <col min="1" max="2" width="11.28515625" style="24" customWidth="1"/>
    <col min="3" max="3" width="6.42578125" style="24" customWidth="1"/>
    <col min="4" max="4" width="21.5703125" style="24" customWidth="1"/>
    <col min="5" max="5" width="10" style="25" customWidth="1"/>
    <col min="6" max="6" width="7.140625" style="25" bestFit="1" customWidth="1"/>
    <col min="7" max="7" width="7.7109375" style="24" customWidth="1"/>
    <col min="8" max="8" width="6.140625" style="24" bestFit="1" customWidth="1"/>
    <col min="9" max="9" width="6.5703125" style="24" customWidth="1"/>
    <col min="10" max="10" width="8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02" t="s">
        <v>63</v>
      </c>
      <c r="C1" s="103"/>
      <c r="D1" s="104"/>
      <c r="E1" s="25" t="s">
        <v>27</v>
      </c>
      <c r="F1" s="26"/>
      <c r="H1" s="24" t="s">
        <v>1</v>
      </c>
      <c r="I1" s="27" t="s">
        <v>29</v>
      </c>
    </row>
    <row r="2" spans="1:10" ht="15.75" thickBot="1" x14ac:dyDescent="0.3">
      <c r="A2" s="85"/>
      <c r="B2" s="86" t="s">
        <v>31</v>
      </c>
      <c r="C2" s="85"/>
      <c r="D2" s="85"/>
      <c r="E2" s="87"/>
      <c r="F2" s="87"/>
      <c r="G2" s="85"/>
      <c r="H2" s="85"/>
      <c r="I2" s="85"/>
      <c r="J2" s="85"/>
    </row>
    <row r="3" spans="1:10" ht="30.75" thickBot="1" x14ac:dyDescent="0.3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6.5" thickBot="1" x14ac:dyDescent="0.3">
      <c r="A4" s="88"/>
      <c r="B4" s="19" t="s">
        <v>40</v>
      </c>
      <c r="C4" s="90">
        <v>1</v>
      </c>
      <c r="D4" s="89" t="s">
        <v>41</v>
      </c>
      <c r="E4" s="36">
        <v>50</v>
      </c>
      <c r="F4" s="36">
        <f>29.82*50/75</f>
        <v>19.88</v>
      </c>
      <c r="G4" s="91">
        <f>30*45/75</f>
        <v>18</v>
      </c>
      <c r="H4" s="92">
        <f>2.33*45/75</f>
        <v>1.3980000000000001</v>
      </c>
      <c r="I4" s="92">
        <f>0.15*45/75</f>
        <v>0.09</v>
      </c>
      <c r="J4" s="93">
        <f>4.88*45/75</f>
        <v>2.9279999999999999</v>
      </c>
    </row>
    <row r="5" spans="1:10" s="28" customFormat="1" ht="15.75" x14ac:dyDescent="0.25">
      <c r="A5" s="3" t="s">
        <v>10</v>
      </c>
      <c r="B5" s="4" t="s">
        <v>11</v>
      </c>
      <c r="C5" s="44">
        <v>32</v>
      </c>
      <c r="D5" s="45" t="s">
        <v>43</v>
      </c>
      <c r="E5" s="37" t="s">
        <v>35</v>
      </c>
      <c r="F5" s="68">
        <f>29.99*25/32+8.92*125/118</f>
        <v>32.878840042372879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25.15" customHeight="1" x14ac:dyDescent="0.25">
      <c r="A6" s="7"/>
      <c r="B6" s="81" t="s">
        <v>12</v>
      </c>
      <c r="C6" s="73">
        <v>57</v>
      </c>
      <c r="D6" s="74" t="s">
        <v>44</v>
      </c>
      <c r="E6" s="75" t="s">
        <v>32</v>
      </c>
      <c r="F6" s="76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7"/>
      <c r="B7" s="29" t="s">
        <v>17</v>
      </c>
      <c r="C7" s="73" t="s">
        <v>21</v>
      </c>
      <c r="D7" s="74" t="s">
        <v>42</v>
      </c>
      <c r="E7" s="75" t="s">
        <v>52</v>
      </c>
      <c r="F7" s="76">
        <f>114.6*0.057*1.4</f>
        <v>9.1450799999999983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 x14ac:dyDescent="0.25">
      <c r="A8" s="7"/>
      <c r="B8" s="8"/>
      <c r="C8" s="46" t="s">
        <v>21</v>
      </c>
      <c r="D8" s="47" t="s">
        <v>22</v>
      </c>
      <c r="E8" s="38">
        <v>37</v>
      </c>
      <c r="F8" s="65">
        <f>54.17*0.037</f>
        <v>2.0042900000000001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54"/>
      <c r="C9" s="46" t="s">
        <v>21</v>
      </c>
      <c r="D9" s="47" t="s">
        <v>37</v>
      </c>
      <c r="E9" s="38">
        <v>38</v>
      </c>
      <c r="F9" s="65">
        <v>2.65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 x14ac:dyDescent="0.3">
      <c r="A10" s="59"/>
      <c r="B10" s="60"/>
      <c r="C10" s="61"/>
      <c r="D10" s="62"/>
      <c r="E10" s="63"/>
      <c r="F10" s="69">
        <f>SUM(F4:F9)</f>
        <v>67.998210042372889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16.5" thickBot="1" x14ac:dyDescent="0.3">
      <c r="A11" s="3"/>
      <c r="B11" s="19" t="s">
        <v>40</v>
      </c>
      <c r="C11" s="90">
        <v>1</v>
      </c>
      <c r="D11" s="89" t="s">
        <v>41</v>
      </c>
      <c r="E11" s="36">
        <v>50</v>
      </c>
      <c r="F11" s="36">
        <f>29.82*50/75</f>
        <v>19.88</v>
      </c>
      <c r="G11" s="91">
        <f>30*45/75</f>
        <v>18</v>
      </c>
      <c r="H11" s="92">
        <f>2.33*45/75</f>
        <v>1.3980000000000001</v>
      </c>
      <c r="I11" s="92">
        <f>0.15*45/75</f>
        <v>0.09</v>
      </c>
      <c r="J11" s="93">
        <f>4.88*45/75</f>
        <v>2.9279999999999999</v>
      </c>
    </row>
    <row r="12" spans="1:10" ht="15.75" x14ac:dyDescent="0.25">
      <c r="A12" s="7"/>
      <c r="B12" s="4" t="s">
        <v>11</v>
      </c>
      <c r="C12" s="44">
        <v>32</v>
      </c>
      <c r="D12" s="45" t="s">
        <v>43</v>
      </c>
      <c r="E12" s="37" t="s">
        <v>35</v>
      </c>
      <c r="F12" s="68">
        <f>29.99*25/32+8.92*125/118</f>
        <v>32.878840042372879</v>
      </c>
      <c r="G12" s="83">
        <v>313</v>
      </c>
      <c r="H12" s="83">
        <v>13.84</v>
      </c>
      <c r="I12" s="83">
        <v>13.14</v>
      </c>
      <c r="J12" s="84">
        <v>35.020000000000003</v>
      </c>
    </row>
    <row r="13" spans="1:10" ht="15.75" x14ac:dyDescent="0.25">
      <c r="A13" s="7"/>
      <c r="B13" s="81" t="s">
        <v>12</v>
      </c>
      <c r="C13" s="73">
        <v>25</v>
      </c>
      <c r="D13" s="74" t="s">
        <v>49</v>
      </c>
      <c r="E13" s="75" t="s">
        <v>32</v>
      </c>
      <c r="F13" s="76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 x14ac:dyDescent="0.25">
      <c r="A14" s="7"/>
      <c r="B14" s="29" t="s">
        <v>17</v>
      </c>
      <c r="C14" s="73" t="s">
        <v>21</v>
      </c>
      <c r="D14" s="74" t="s">
        <v>38</v>
      </c>
      <c r="E14" s="75" t="s">
        <v>39</v>
      </c>
      <c r="F14" s="76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75" x14ac:dyDescent="0.25">
      <c r="A15" s="7"/>
      <c r="B15" s="8"/>
      <c r="C15" s="46" t="s">
        <v>21</v>
      </c>
      <c r="D15" s="47" t="s">
        <v>22</v>
      </c>
      <c r="E15" s="38">
        <v>32</v>
      </c>
      <c r="F15" s="65">
        <v>1.69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75" x14ac:dyDescent="0.25">
      <c r="A16" s="7"/>
      <c r="B16" s="54"/>
      <c r="C16" s="46" t="s">
        <v>21</v>
      </c>
      <c r="D16" s="47" t="s">
        <v>37</v>
      </c>
      <c r="E16" s="38">
        <v>33</v>
      </c>
      <c r="F16" s="65">
        <v>2.21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5" thickBot="1" x14ac:dyDescent="0.3">
      <c r="A17" s="31"/>
      <c r="B17" s="32"/>
      <c r="C17" s="33"/>
      <c r="D17" s="33"/>
      <c r="E17" s="43"/>
      <c r="F17" s="72">
        <f>SUM(F11:F16)</f>
        <v>78.001000042372866</v>
      </c>
      <c r="G17" s="34">
        <f>SUM(G11:G16)</f>
        <v>633.06000000000006</v>
      </c>
      <c r="H17" s="34">
        <f>SUM(H11:H16)</f>
        <v>22.46</v>
      </c>
      <c r="I17" s="34">
        <f>SUM(I11:I16)</f>
        <v>23.433500000000002</v>
      </c>
      <c r="J17" s="35">
        <f>SUM(J11:J16)</f>
        <v>75.647000000000006</v>
      </c>
    </row>
    <row r="18" spans="1:10" ht="15.75" x14ac:dyDescent="0.25">
      <c r="A18" s="3"/>
      <c r="B18" s="19" t="s">
        <v>40</v>
      </c>
      <c r="C18" s="90">
        <v>1</v>
      </c>
      <c r="D18" s="89" t="s">
        <v>41</v>
      </c>
      <c r="E18" s="36">
        <v>40</v>
      </c>
      <c r="F18" s="36">
        <f>29.82*40/75</f>
        <v>15.904</v>
      </c>
      <c r="G18" s="91">
        <f>30*45/75</f>
        <v>18</v>
      </c>
      <c r="H18" s="92">
        <f>2.33*45/75</f>
        <v>1.3980000000000001</v>
      </c>
      <c r="I18" s="92">
        <f>0.15*45/75</f>
        <v>0.09</v>
      </c>
      <c r="J18" s="93">
        <f>4.88*45/75</f>
        <v>2.9279999999999999</v>
      </c>
    </row>
    <row r="19" spans="1:10" ht="45.75" thickBot="1" x14ac:dyDescent="0.3">
      <c r="A19" s="7"/>
      <c r="B19" s="8" t="s">
        <v>14</v>
      </c>
      <c r="C19" s="50">
        <v>22</v>
      </c>
      <c r="D19" s="51" t="s">
        <v>51</v>
      </c>
      <c r="E19" s="40" t="s">
        <v>62</v>
      </c>
      <c r="F19" s="65">
        <f>5.73*240/250+2.22+7.35</f>
        <v>15.0708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 x14ac:dyDescent="0.25">
      <c r="A20" s="7"/>
      <c r="B20" s="4" t="s">
        <v>11</v>
      </c>
      <c r="C20" s="44">
        <v>32</v>
      </c>
      <c r="D20" s="45" t="s">
        <v>43</v>
      </c>
      <c r="E20" s="37" t="s">
        <v>35</v>
      </c>
      <c r="F20" s="68">
        <f>29.99*25/32+8.92*125/118</f>
        <v>32.878840042372879</v>
      </c>
      <c r="G20" s="83">
        <v>313</v>
      </c>
      <c r="H20" s="83">
        <v>13.84</v>
      </c>
      <c r="I20" s="83">
        <v>13.14</v>
      </c>
      <c r="J20" s="84">
        <v>35.020000000000003</v>
      </c>
    </row>
    <row r="21" spans="1:10" s="1" customFormat="1" ht="15.75" x14ac:dyDescent="0.25">
      <c r="A21" s="7"/>
      <c r="B21" s="81" t="s">
        <v>12</v>
      </c>
      <c r="C21" s="73">
        <v>25</v>
      </c>
      <c r="D21" s="74" t="s">
        <v>49</v>
      </c>
      <c r="E21" s="75" t="s">
        <v>32</v>
      </c>
      <c r="F21" s="76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75" x14ac:dyDescent="0.25">
      <c r="A22" s="7"/>
      <c r="B22" s="29" t="s">
        <v>17</v>
      </c>
      <c r="C22" s="73" t="s">
        <v>21</v>
      </c>
      <c r="D22" s="74" t="s">
        <v>38</v>
      </c>
      <c r="E22" s="75" t="s">
        <v>39</v>
      </c>
      <c r="F22" s="76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75" x14ac:dyDescent="0.25">
      <c r="A23" s="7"/>
      <c r="B23" s="8"/>
      <c r="C23" s="46" t="s">
        <v>21</v>
      </c>
      <c r="D23" s="47" t="s">
        <v>22</v>
      </c>
      <c r="E23" s="38">
        <v>38</v>
      </c>
      <c r="F23" s="65">
        <v>2.0699999999999998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75" x14ac:dyDescent="0.25">
      <c r="A24" s="7"/>
      <c r="B24" s="54"/>
      <c r="C24" s="46" t="s">
        <v>21</v>
      </c>
      <c r="D24" s="47" t="s">
        <v>37</v>
      </c>
      <c r="E24" s="38">
        <v>39</v>
      </c>
      <c r="F24" s="65">
        <f>70.2*0.039</f>
        <v>2.7378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5" thickBot="1" x14ac:dyDescent="0.3">
      <c r="A25" s="31"/>
      <c r="B25" s="32"/>
      <c r="C25" s="33"/>
      <c r="D25" s="33"/>
      <c r="E25" s="43"/>
      <c r="F25" s="72">
        <f>SUM(F18:F24)</f>
        <v>90.003600042372881</v>
      </c>
      <c r="G25" s="34">
        <f>SUM(G18:G24)</f>
        <v>741.81000000000006</v>
      </c>
      <c r="H25" s="34">
        <f>SUM(H18:H24)</f>
        <v>24.18</v>
      </c>
      <c r="I25" s="34">
        <f>SUM(I18:I24)</f>
        <v>29.613500000000002</v>
      </c>
      <c r="J25" s="35">
        <f>SUM(J18:J24)</f>
        <v>87.307000000000002</v>
      </c>
    </row>
    <row r="26" spans="1:10" ht="30" x14ac:dyDescent="0.25">
      <c r="A26" s="95"/>
      <c r="B26" s="4" t="s">
        <v>15</v>
      </c>
      <c r="C26" s="48">
        <v>39</v>
      </c>
      <c r="D26" s="49" t="s">
        <v>48</v>
      </c>
      <c r="E26" s="37" t="s">
        <v>53</v>
      </c>
      <c r="F26" s="68">
        <f>10.22*185/180+29.91*30/40</f>
        <v>32.936388888888885</v>
      </c>
      <c r="G26" s="5">
        <v>283</v>
      </c>
      <c r="H26" s="5">
        <v>13.43</v>
      </c>
      <c r="I26" s="5">
        <v>17.52</v>
      </c>
      <c r="J26" s="6">
        <v>16.059999999999999</v>
      </c>
    </row>
    <row r="27" spans="1:10" ht="15.75" x14ac:dyDescent="0.25">
      <c r="A27" s="96"/>
      <c r="B27" s="81" t="s">
        <v>12</v>
      </c>
      <c r="C27" s="73">
        <v>57</v>
      </c>
      <c r="D27" s="74" t="s">
        <v>44</v>
      </c>
      <c r="E27" s="75" t="s">
        <v>32</v>
      </c>
      <c r="F27" s="76">
        <v>1.03</v>
      </c>
      <c r="G27" s="9">
        <v>41</v>
      </c>
      <c r="H27" s="9">
        <v>0</v>
      </c>
      <c r="I27" s="9">
        <v>0</v>
      </c>
      <c r="J27" s="10">
        <v>10.01</v>
      </c>
    </row>
    <row r="28" spans="1:10" ht="16.5" thickBot="1" x14ac:dyDescent="0.3">
      <c r="A28" s="96"/>
      <c r="B28" s="29" t="s">
        <v>17</v>
      </c>
      <c r="C28" s="46" t="s">
        <v>21</v>
      </c>
      <c r="D28" s="47" t="s">
        <v>37</v>
      </c>
      <c r="E28" s="38">
        <v>39</v>
      </c>
      <c r="F28" s="65">
        <f>70.2*0.039</f>
        <v>2.7378</v>
      </c>
      <c r="G28" s="9">
        <f>41.6*29/20</f>
        <v>60.320000000000007</v>
      </c>
      <c r="H28" s="9">
        <f>1.6*29/20</f>
        <v>2.3200000000000003</v>
      </c>
      <c r="I28" s="9">
        <f>0.03*29/20</f>
        <v>4.3499999999999997E-2</v>
      </c>
      <c r="J28" s="10">
        <f>8.02*29/20</f>
        <v>11.629</v>
      </c>
    </row>
    <row r="29" spans="1:10" ht="15.75" x14ac:dyDescent="0.25">
      <c r="A29" s="96"/>
      <c r="B29" s="19" t="s">
        <v>40</v>
      </c>
      <c r="C29" s="73" t="s">
        <v>21</v>
      </c>
      <c r="D29" s="74" t="s">
        <v>42</v>
      </c>
      <c r="E29" s="75" t="s">
        <v>52</v>
      </c>
      <c r="F29" s="76">
        <f>114.6*0.057</f>
        <v>6.5321999999999996</v>
      </c>
      <c r="G29" s="9">
        <v>144.74</v>
      </c>
      <c r="H29" s="9">
        <v>3.53</v>
      </c>
      <c r="I29" s="9">
        <v>9.8800000000000008</v>
      </c>
      <c r="J29" s="10">
        <v>3.53</v>
      </c>
    </row>
    <row r="30" spans="1:10" ht="15.75" thickBot="1" x14ac:dyDescent="0.3">
      <c r="A30" s="97"/>
      <c r="B30" s="85"/>
      <c r="C30" s="85"/>
      <c r="D30" s="85"/>
      <c r="E30" s="87"/>
      <c r="F30" s="87"/>
      <c r="G30" s="85"/>
      <c r="H30" s="85"/>
      <c r="I30" s="85"/>
      <c r="J30" s="9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2 F22 F19:F20 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beret</cp:lastModifiedBy>
  <cp:lastPrinted>2021-10-18T01:55:18Z</cp:lastPrinted>
  <dcterms:created xsi:type="dcterms:W3CDTF">2015-06-05T18:19:34Z</dcterms:created>
  <dcterms:modified xsi:type="dcterms:W3CDTF">2021-10-18T01:55:33Z</dcterms:modified>
</cp:coreProperties>
</file>