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F22" i="2" l="1"/>
  <c r="F20" i="2"/>
  <c r="F18" i="2"/>
  <c r="F19" i="2"/>
  <c r="F15" i="2" l="1"/>
  <c r="F16" i="2"/>
  <c r="F11" i="2"/>
  <c r="F19" i="1" l="1"/>
  <c r="F14" i="1"/>
  <c r="F12" i="2" l="1"/>
  <c r="F8" i="2"/>
  <c r="F4" i="2"/>
  <c r="F15" i="1"/>
  <c r="F39" i="1"/>
  <c r="F34" i="1"/>
  <c r="F36" i="1"/>
  <c r="F28" i="1"/>
  <c r="F24" i="1"/>
  <c r="F25" i="1"/>
  <c r="F16" i="1"/>
  <c r="F8" i="1" l="1"/>
  <c r="F4" i="1"/>
  <c r="J23" i="2" l="1"/>
  <c r="J22" i="2"/>
  <c r="I23" i="2"/>
  <c r="I22" i="2"/>
  <c r="H23" i="2"/>
  <c r="H22" i="2"/>
  <c r="G23" i="2"/>
  <c r="G22" i="2"/>
  <c r="J20" i="2"/>
  <c r="I20" i="2"/>
  <c r="H20" i="2"/>
  <c r="G20" i="2"/>
  <c r="F24" i="2"/>
  <c r="J19" i="2"/>
  <c r="J24" i="2" s="1"/>
  <c r="I19" i="2"/>
  <c r="I24" i="2" s="1"/>
  <c r="H19" i="2"/>
  <c r="G19" i="2"/>
  <c r="G24" i="2" s="1"/>
  <c r="J40" i="1"/>
  <c r="J39" i="1"/>
  <c r="I40" i="1"/>
  <c r="I39" i="1"/>
  <c r="H40" i="1"/>
  <c r="H39" i="1"/>
  <c r="G40" i="1"/>
  <c r="G39" i="1"/>
  <c r="J34" i="1"/>
  <c r="I34" i="1"/>
  <c r="H34" i="1"/>
  <c r="G34" i="1"/>
  <c r="J20" i="1"/>
  <c r="J19" i="1"/>
  <c r="I20" i="1"/>
  <c r="I19" i="1"/>
  <c r="H20" i="1"/>
  <c r="H19" i="1"/>
  <c r="G20" i="1"/>
  <c r="G19" i="1"/>
  <c r="J16" i="2"/>
  <c r="J15" i="2"/>
  <c r="I16" i="2"/>
  <c r="I15" i="2"/>
  <c r="H16" i="2"/>
  <c r="H15" i="2"/>
  <c r="G16" i="2"/>
  <c r="G15" i="2"/>
  <c r="F17" i="2"/>
  <c r="J4" i="2"/>
  <c r="I4" i="2"/>
  <c r="H4" i="2"/>
  <c r="G4" i="2"/>
  <c r="F9" i="2"/>
  <c r="J12" i="2"/>
  <c r="I12" i="2"/>
  <c r="H12" i="2"/>
  <c r="G12" i="2"/>
  <c r="J11" i="2"/>
  <c r="I11" i="2"/>
  <c r="H11" i="2"/>
  <c r="G11" i="2"/>
  <c r="J9" i="2"/>
  <c r="I9" i="2"/>
  <c r="H9" i="2"/>
  <c r="G9" i="2"/>
  <c r="G10" i="2" s="1"/>
  <c r="J8" i="2"/>
  <c r="I8" i="2"/>
  <c r="H8" i="2"/>
  <c r="G8" i="2"/>
  <c r="J7" i="2"/>
  <c r="I7" i="2"/>
  <c r="H7" i="2"/>
  <c r="G7" i="2"/>
  <c r="J10" i="2"/>
  <c r="I10" i="2"/>
  <c r="F10" i="2"/>
  <c r="J32" i="1"/>
  <c r="I32" i="1"/>
  <c r="H32" i="1"/>
  <c r="G32" i="1"/>
  <c r="J29" i="1"/>
  <c r="I29" i="1"/>
  <c r="H29" i="1"/>
  <c r="G29" i="1"/>
  <c r="J9" i="1"/>
  <c r="I9" i="1"/>
  <c r="H9" i="1"/>
  <c r="G9" i="1"/>
  <c r="J28" i="1"/>
  <c r="I28" i="1"/>
  <c r="H28" i="1"/>
  <c r="G28" i="1"/>
  <c r="J27" i="1"/>
  <c r="I27" i="1"/>
  <c r="G27" i="1"/>
  <c r="H27" i="1"/>
  <c r="J25" i="1"/>
  <c r="I25" i="1"/>
  <c r="H25" i="1"/>
  <c r="G25" i="1"/>
  <c r="J24" i="1"/>
  <c r="I24" i="1"/>
  <c r="H24" i="1"/>
  <c r="G24" i="1"/>
  <c r="J41" i="1"/>
  <c r="I41" i="1"/>
  <c r="H41" i="1"/>
  <c r="G41" i="1"/>
  <c r="F41" i="1"/>
  <c r="J33" i="1"/>
  <c r="I33" i="1"/>
  <c r="H33" i="1"/>
  <c r="G33" i="1"/>
  <c r="F33" i="1"/>
  <c r="I30" i="1"/>
  <c r="F29" i="1"/>
  <c r="J30" i="1"/>
  <c r="H30" i="1"/>
  <c r="F30" i="1"/>
  <c r="J16" i="1"/>
  <c r="I16" i="1"/>
  <c r="H16" i="1"/>
  <c r="G16" i="1"/>
  <c r="J14" i="1"/>
  <c r="I14" i="1"/>
  <c r="H14" i="1"/>
  <c r="G14" i="1"/>
  <c r="H10" i="1"/>
  <c r="G10" i="1"/>
  <c r="J8" i="1"/>
  <c r="I8" i="1"/>
  <c r="H8" i="1"/>
  <c r="G8" i="1"/>
  <c r="J7" i="1"/>
  <c r="I7" i="1"/>
  <c r="H7" i="1"/>
  <c r="G7" i="1"/>
  <c r="J4" i="1"/>
  <c r="I4" i="1"/>
  <c r="H4" i="1"/>
  <c r="G4" i="1"/>
  <c r="F9" i="1"/>
  <c r="H24" i="2" l="1"/>
  <c r="H10" i="2"/>
  <c r="G30" i="1"/>
  <c r="G13" i="1" l="1"/>
  <c r="J10" i="1"/>
  <c r="G21" i="1" l="1"/>
  <c r="F10" i="1"/>
  <c r="I10" i="1"/>
  <c r="J21" i="1"/>
  <c r="I21" i="1"/>
  <c r="H21" i="1"/>
  <c r="J13" i="1"/>
  <c r="I13" i="1"/>
  <c r="H13" i="1"/>
  <c r="F13" i="1" l="1"/>
  <c r="F21" i="1" l="1"/>
  <c r="H17" i="2" l="1"/>
  <c r="I17" i="2"/>
  <c r="J17" i="2"/>
  <c r="G17" i="2"/>
</calcChain>
</file>

<file path=xl/sharedStrings.xml><?xml version="1.0" encoding="utf-8"?>
<sst xmlns="http://schemas.openxmlformats.org/spreadsheetml/2006/main" count="188" uniqueCount="65">
  <si>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</si>
  <si>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</si>
  <si>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</si>
  <si>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</si>
  <si>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</si>
  <si>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</si>
  <si>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</si>
  <si>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</si>
  <si>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</si>
  <si>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</si>
  <si>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</si>
  <si>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</si>
  <si>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</si>
  <si>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</si>
  <si>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</si>
  <si>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</si>
  <si>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</si>
  <si>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</si>
  <si>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</si>
  <si>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</si>
  <si>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</si>
  <si>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</si>
  <si>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</si>
  <si>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</si>
  <si>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</si>
  <si>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</si>
  <si>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</si>
  <si>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</si>
  <si>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</si>
  <si>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</si>
  <si>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</si>
  <si>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</si>
  <si>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</si>
  <si>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</si>
  <si>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</si>
  <si>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</si>
  <si>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</si>
  <si>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</si>
  <si>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30</t>
  </si>
  <si>
    <t>160</t>
  </si>
  <si>
    <t>Пюре картофельное</t>
  </si>
  <si>
    <t>Чай с сахаром</t>
  </si>
  <si>
    <t>Вафли</t>
  </si>
  <si>
    <t>Рыба.тушеная в томате с овощами</t>
  </si>
  <si>
    <t>Молоко</t>
  </si>
  <si>
    <t>Яблоко</t>
  </si>
  <si>
    <t>Свекольник со сметаной</t>
  </si>
  <si>
    <t>Курица в соусе с томатом</t>
  </si>
  <si>
    <t>Рис отварной</t>
  </si>
  <si>
    <t>45/45</t>
  </si>
  <si>
    <t>40/40</t>
  </si>
  <si>
    <t>180</t>
  </si>
  <si>
    <t>50/50</t>
  </si>
  <si>
    <t>55/55</t>
  </si>
  <si>
    <t>Компот из сухофруктов</t>
  </si>
  <si>
    <t>Свекольник со сметаной с мясом</t>
  </si>
  <si>
    <t>139</t>
  </si>
  <si>
    <t>29</t>
  </si>
  <si>
    <t>250/5</t>
  </si>
  <si>
    <t>25</t>
  </si>
  <si>
    <t>140</t>
  </si>
  <si>
    <t>36</t>
  </si>
  <si>
    <t>35</t>
  </si>
  <si>
    <t>235/5/15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</si>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</sst>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7.5546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9" t="s">
        <v>64</v>
      </c>
      <c r="C1" s="110"/>
      <c r="D1" s="111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2" t="s">
        <v>21</v>
      </c>
      <c r="F3" s="52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2" thickBot="1" x14ac:dyDescent="0.35">
      <c r="A4" s="3" t="s">
        <v>10</v>
      </c>
      <c r="B4" s="8" t="s">
        <v>36</v>
      </c>
      <c r="C4" s="60">
        <v>69</v>
      </c>
      <c r="D4" s="61" t="s">
        <v>40</v>
      </c>
      <c r="E4" s="53" t="s">
        <v>39</v>
      </c>
      <c r="F4" s="90">
        <f>9.22*160/150</f>
        <v>9.8346666666666671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28.8" x14ac:dyDescent="0.3">
      <c r="A5" s="7"/>
      <c r="B5" s="32" t="s">
        <v>11</v>
      </c>
      <c r="C5" s="96">
        <v>51</v>
      </c>
      <c r="D5" s="97" t="s">
        <v>43</v>
      </c>
      <c r="E5" s="98" t="s">
        <v>49</v>
      </c>
      <c r="F5" s="99">
        <v>24.9</v>
      </c>
      <c r="G5" s="14">
        <v>94.5</v>
      </c>
      <c r="H5" s="14">
        <v>8.66</v>
      </c>
      <c r="I5" s="14">
        <v>4.47</v>
      </c>
      <c r="J5" s="46">
        <v>4.6399999999999997</v>
      </c>
    </row>
    <row r="6" spans="1:10" ht="15.6" x14ac:dyDescent="0.3">
      <c r="A6" s="7"/>
      <c r="B6" s="34" t="s">
        <v>12</v>
      </c>
      <c r="C6" s="62">
        <v>57</v>
      </c>
      <c r="D6" s="63" t="s">
        <v>41</v>
      </c>
      <c r="E6" s="54">
        <v>200</v>
      </c>
      <c r="F6" s="87">
        <v>1.01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40" t="s">
        <v>18</v>
      </c>
      <c r="C7" s="62" t="s">
        <v>22</v>
      </c>
      <c r="D7" s="63" t="s">
        <v>23</v>
      </c>
      <c r="E7" s="54">
        <v>33</v>
      </c>
      <c r="F7" s="87">
        <v>1.48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7"/>
      <c r="B8" s="70"/>
      <c r="C8" s="62" t="s">
        <v>22</v>
      </c>
      <c r="D8" s="63" t="s">
        <v>26</v>
      </c>
      <c r="E8" s="54">
        <v>34</v>
      </c>
      <c r="F8" s="87">
        <f>58.5*0.034</f>
        <v>1.9890000000000001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7"/>
      <c r="B9" s="86"/>
      <c r="C9" s="95" t="s">
        <v>22</v>
      </c>
      <c r="D9" s="63" t="s">
        <v>42</v>
      </c>
      <c r="E9" s="54">
        <v>40</v>
      </c>
      <c r="F9" s="87">
        <f>234.72*0.04</f>
        <v>9.3887999999999998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75"/>
      <c r="B10" s="76"/>
      <c r="C10" s="77"/>
      <c r="D10" s="78"/>
      <c r="E10" s="79"/>
      <c r="F10" s="91">
        <f>SUM(F4:F9)</f>
        <v>48.602466666666658</v>
      </c>
      <c r="G10" s="80">
        <f>SUM(G4:G9)</f>
        <v>559.1</v>
      </c>
      <c r="H10" s="80">
        <f>SUM(H4:H9)</f>
        <v>19.03</v>
      </c>
      <c r="I10" s="80">
        <f>SUM(I4:I9)</f>
        <v>13.147000000000002</v>
      </c>
      <c r="J10" s="80">
        <f>SUM(J4:J9)</f>
        <v>90.040999999999997</v>
      </c>
    </row>
    <row r="11" spans="1:10" ht="15.6" x14ac:dyDescent="0.3">
      <c r="A11" s="3" t="s">
        <v>24</v>
      </c>
      <c r="B11" s="4"/>
      <c r="C11" s="64">
        <v>63</v>
      </c>
      <c r="D11" s="65" t="s">
        <v>44</v>
      </c>
      <c r="E11" s="55">
        <v>200</v>
      </c>
      <c r="F11" s="90">
        <v>13.04</v>
      </c>
      <c r="G11" s="5">
        <v>106</v>
      </c>
      <c r="H11" s="5">
        <v>5.8</v>
      </c>
      <c r="I11" s="5">
        <v>5</v>
      </c>
      <c r="J11" s="6">
        <v>8</v>
      </c>
    </row>
    <row r="12" spans="1:10" ht="15.6" x14ac:dyDescent="0.3">
      <c r="A12" s="7"/>
      <c r="B12" s="11"/>
      <c r="C12" s="66" t="s">
        <v>22</v>
      </c>
      <c r="D12" s="67" t="s">
        <v>45</v>
      </c>
      <c r="E12" s="56" t="s">
        <v>56</v>
      </c>
      <c r="F12" s="87">
        <v>23.4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2" thickBot="1" x14ac:dyDescent="0.35">
      <c r="A13" s="71"/>
      <c r="B13" s="48"/>
      <c r="C13" s="72"/>
      <c r="D13" s="73"/>
      <c r="E13" s="74"/>
      <c r="F13" s="92">
        <f>SUM(F11:F12)</f>
        <v>36.44</v>
      </c>
      <c r="G13" s="88">
        <f>SUM(G11:G12)</f>
        <v>250</v>
      </c>
      <c r="H13" s="88">
        <f t="shared" ref="H13:J13" si="0">SUM(H11:H12)</f>
        <v>8.0500000000000007</v>
      </c>
      <c r="I13" s="88">
        <f t="shared" si="0"/>
        <v>5.75</v>
      </c>
      <c r="J13" s="89">
        <f t="shared" si="0"/>
        <v>39.5</v>
      </c>
    </row>
    <row r="14" spans="1:10" ht="15.6" x14ac:dyDescent="0.3">
      <c r="A14" s="3" t="s">
        <v>13</v>
      </c>
      <c r="B14" s="4" t="s">
        <v>14</v>
      </c>
      <c r="C14" s="64">
        <v>4</v>
      </c>
      <c r="D14" s="65" t="s">
        <v>34</v>
      </c>
      <c r="E14" s="53" t="s">
        <v>59</v>
      </c>
      <c r="F14" s="90">
        <f>20.49*25/60</f>
        <v>8.5374999999999996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6" x14ac:dyDescent="0.3">
      <c r="A15" s="7"/>
      <c r="B15" s="8" t="s">
        <v>15</v>
      </c>
      <c r="C15" s="66">
        <v>10</v>
      </c>
      <c r="D15" s="67" t="s">
        <v>46</v>
      </c>
      <c r="E15" s="56" t="s">
        <v>58</v>
      </c>
      <c r="F15" s="87">
        <f>10.11*245/250</f>
        <v>9.9077999999999999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6" x14ac:dyDescent="0.3">
      <c r="A16" s="7"/>
      <c r="B16" s="8" t="s">
        <v>16</v>
      </c>
      <c r="C16" s="66">
        <v>19</v>
      </c>
      <c r="D16" s="67" t="s">
        <v>47</v>
      </c>
      <c r="E16" s="56" t="s">
        <v>50</v>
      </c>
      <c r="F16" s="87">
        <f>29.91*40/53+7.69*40/37</f>
        <v>30.887098419173896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6" x14ac:dyDescent="0.3">
      <c r="A17" s="7"/>
      <c r="B17" s="8" t="s">
        <v>36</v>
      </c>
      <c r="C17" s="66">
        <v>41</v>
      </c>
      <c r="D17" s="67" t="s">
        <v>48</v>
      </c>
      <c r="E17" s="56" t="s">
        <v>37</v>
      </c>
      <c r="F17" s="87">
        <v>10.039999999999999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6" x14ac:dyDescent="0.3">
      <c r="A18" s="7"/>
      <c r="B18" s="8" t="s">
        <v>25</v>
      </c>
      <c r="C18" s="66">
        <v>25</v>
      </c>
      <c r="D18" s="67" t="s">
        <v>35</v>
      </c>
      <c r="E18" s="56">
        <v>200</v>
      </c>
      <c r="F18" s="87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6" x14ac:dyDescent="0.3">
      <c r="A19" s="7"/>
      <c r="B19" s="8" t="s">
        <v>19</v>
      </c>
      <c r="C19" s="66" t="s">
        <v>22</v>
      </c>
      <c r="D19" s="67" t="s">
        <v>26</v>
      </c>
      <c r="E19" s="56" t="s">
        <v>57</v>
      </c>
      <c r="F19" s="87">
        <f>58.5*0.029</f>
        <v>1.6965000000000001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6" x14ac:dyDescent="0.3">
      <c r="A20" s="7"/>
      <c r="B20" s="15" t="s">
        <v>17</v>
      </c>
      <c r="C20" s="68" t="s">
        <v>22</v>
      </c>
      <c r="D20" s="69" t="s">
        <v>23</v>
      </c>
      <c r="E20" s="57" t="s">
        <v>57</v>
      </c>
      <c r="F20" s="93">
        <v>1.28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2" thickBot="1" x14ac:dyDescent="0.35">
      <c r="A21" s="47"/>
      <c r="B21" s="48"/>
      <c r="C21" s="49"/>
      <c r="D21" s="49"/>
      <c r="E21" s="59"/>
      <c r="F21" s="94">
        <f>SUM(F14:F20)</f>
        <v>72.898898419173904</v>
      </c>
      <c r="G21" s="50">
        <f>SUM(G14:G20)</f>
        <v>711.32</v>
      </c>
      <c r="H21" s="50">
        <f>SUM(H14:H20)</f>
        <v>18.416666666666668</v>
      </c>
      <c r="I21" s="50">
        <f>SUM(I14:I20)</f>
        <v>20.734444444444446</v>
      </c>
      <c r="J21" s="51">
        <f>SUM(J14:J20)</f>
        <v>108.25333333333333</v>
      </c>
    </row>
    <row r="22" spans="1:10" ht="16.2" thickBot="1" x14ac:dyDescent="0.35">
      <c r="B22" s="2" t="s">
        <v>29</v>
      </c>
      <c r="E22" s="58"/>
      <c r="F22" s="58"/>
    </row>
    <row r="23" spans="1:10" ht="29.4" thickBot="1" x14ac:dyDescent="0.35">
      <c r="A23" s="19" t="s">
        <v>2</v>
      </c>
      <c r="B23" s="20" t="s">
        <v>3</v>
      </c>
      <c r="C23" s="20" t="s">
        <v>20</v>
      </c>
      <c r="D23" s="20" t="s">
        <v>4</v>
      </c>
      <c r="E23" s="52" t="s">
        <v>21</v>
      </c>
      <c r="F23" s="52" t="s">
        <v>5</v>
      </c>
      <c r="G23" s="21" t="s">
        <v>6</v>
      </c>
      <c r="H23" s="20" t="s">
        <v>7</v>
      </c>
      <c r="I23" s="20" t="s">
        <v>8</v>
      </c>
      <c r="J23" s="22" t="s">
        <v>9</v>
      </c>
    </row>
    <row r="24" spans="1:10" ht="16.2" thickBot="1" x14ac:dyDescent="0.35">
      <c r="A24" s="3" t="s">
        <v>10</v>
      </c>
      <c r="B24" s="8" t="s">
        <v>36</v>
      </c>
      <c r="C24" s="60">
        <v>69</v>
      </c>
      <c r="D24" s="61" t="s">
        <v>40</v>
      </c>
      <c r="E24" s="53" t="s">
        <v>39</v>
      </c>
      <c r="F24" s="90">
        <f>11.11*160/150</f>
        <v>11.850666666666665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28.8" x14ac:dyDescent="0.3">
      <c r="A25" s="7"/>
      <c r="B25" s="32" t="s">
        <v>11</v>
      </c>
      <c r="C25" s="96">
        <v>51</v>
      </c>
      <c r="D25" s="97" t="s">
        <v>43</v>
      </c>
      <c r="E25" s="98" t="s">
        <v>53</v>
      </c>
      <c r="F25" s="99">
        <f>24.72*55/50+2.85*55/50</f>
        <v>30.326999999999998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6">
        <f>5.15*55/50</f>
        <v>5.665</v>
      </c>
    </row>
    <row r="26" spans="1:10" ht="15.6" x14ac:dyDescent="0.3">
      <c r="A26" s="7"/>
      <c r="B26" s="34" t="s">
        <v>12</v>
      </c>
      <c r="C26" s="62">
        <v>57</v>
      </c>
      <c r="D26" s="63" t="s">
        <v>41</v>
      </c>
      <c r="E26" s="54">
        <v>200</v>
      </c>
      <c r="F26" s="87">
        <v>1.01</v>
      </c>
      <c r="G26" s="9">
        <v>41</v>
      </c>
      <c r="H26" s="9">
        <v>0</v>
      </c>
      <c r="I26" s="9">
        <v>0</v>
      </c>
      <c r="J26" s="10">
        <v>10.01</v>
      </c>
    </row>
    <row r="27" spans="1:10" ht="15.6" x14ac:dyDescent="0.3">
      <c r="A27" s="7"/>
      <c r="B27" s="40" t="s">
        <v>18</v>
      </c>
      <c r="C27" s="62" t="s">
        <v>22</v>
      </c>
      <c r="D27" s="63" t="s">
        <v>23</v>
      </c>
      <c r="E27" s="54">
        <v>38</v>
      </c>
      <c r="F27" s="87">
        <v>1.7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6" x14ac:dyDescent="0.3">
      <c r="A28" s="7"/>
      <c r="B28" s="70"/>
      <c r="C28" s="62" t="s">
        <v>22</v>
      </c>
      <c r="D28" s="63" t="s">
        <v>26</v>
      </c>
      <c r="E28" s="54">
        <v>38</v>
      </c>
      <c r="F28" s="87">
        <f>58.5*0.038</f>
        <v>2.2229999999999999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6" x14ac:dyDescent="0.3">
      <c r="A29" s="7"/>
      <c r="B29" s="86"/>
      <c r="C29" s="95" t="s">
        <v>22</v>
      </c>
      <c r="D29" s="63" t="s">
        <v>42</v>
      </c>
      <c r="E29" s="54">
        <v>40</v>
      </c>
      <c r="F29" s="87">
        <f>234.72*0.04</f>
        <v>9.3887999999999998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2" thickBot="1" x14ac:dyDescent="0.35">
      <c r="A30" s="75"/>
      <c r="B30" s="76"/>
      <c r="C30" s="77"/>
      <c r="D30" s="78"/>
      <c r="E30" s="79"/>
      <c r="F30" s="91">
        <f>SUM(F24:F29)</f>
        <v>56.499466666666663</v>
      </c>
      <c r="G30" s="80">
        <f>SUM(G24:G29)</f>
        <v>654.37200000000007</v>
      </c>
      <c r="H30" s="80">
        <f>SUM(H24:H29)</f>
        <v>22.766333333333332</v>
      </c>
      <c r="I30" s="80">
        <f>SUM(I24:I29)</f>
        <v>16.515666666666664</v>
      </c>
      <c r="J30" s="80">
        <f>SUM(J24:J29)</f>
        <v>102.54033333333334</v>
      </c>
    </row>
    <row r="31" spans="1:10" ht="15.6" x14ac:dyDescent="0.3">
      <c r="A31" s="3" t="s">
        <v>24</v>
      </c>
      <c r="B31" s="4"/>
      <c r="C31" s="64">
        <v>63</v>
      </c>
      <c r="D31" s="65" t="s">
        <v>44</v>
      </c>
      <c r="E31" s="55">
        <v>200</v>
      </c>
      <c r="F31" s="90">
        <v>13.04</v>
      </c>
      <c r="G31" s="5">
        <v>106</v>
      </c>
      <c r="H31" s="5">
        <v>5.8</v>
      </c>
      <c r="I31" s="5">
        <v>5</v>
      </c>
      <c r="J31" s="6">
        <v>8</v>
      </c>
    </row>
    <row r="32" spans="1:10" ht="15.6" x14ac:dyDescent="0.3">
      <c r="A32" s="7"/>
      <c r="B32" s="11"/>
      <c r="C32" s="66" t="s">
        <v>22</v>
      </c>
      <c r="D32" s="67" t="s">
        <v>45</v>
      </c>
      <c r="E32" s="56" t="s">
        <v>60</v>
      </c>
      <c r="F32" s="87">
        <v>23.4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2" thickBot="1" x14ac:dyDescent="0.35">
      <c r="A33" s="71"/>
      <c r="B33" s="48"/>
      <c r="C33" s="72"/>
      <c r="D33" s="73"/>
      <c r="E33" s="74"/>
      <c r="F33" s="92">
        <f>SUM(F31:F32)</f>
        <v>36.44</v>
      </c>
      <c r="G33" s="88">
        <f>SUM(G31:G32)</f>
        <v>278.8</v>
      </c>
      <c r="H33" s="88">
        <f t="shared" ref="H33:J33" si="1">SUM(H31:H32)</f>
        <v>8.5</v>
      </c>
      <c r="I33" s="88">
        <f t="shared" si="1"/>
        <v>5.9</v>
      </c>
      <c r="J33" s="89">
        <f t="shared" si="1"/>
        <v>45.8</v>
      </c>
    </row>
    <row r="34" spans="1:10" ht="15.6" x14ac:dyDescent="0.3">
      <c r="A34" s="3" t="s">
        <v>13</v>
      </c>
      <c r="B34" s="4" t="s">
        <v>14</v>
      </c>
      <c r="C34" s="64">
        <v>4</v>
      </c>
      <c r="D34" s="65" t="s">
        <v>34</v>
      </c>
      <c r="E34" s="53" t="s">
        <v>38</v>
      </c>
      <c r="F34" s="90">
        <f>266.4/0.78*0.03</f>
        <v>10.246153846153844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6" x14ac:dyDescent="0.3">
      <c r="A35" s="7"/>
      <c r="B35" s="8" t="s">
        <v>15</v>
      </c>
      <c r="C35" s="66">
        <v>10</v>
      </c>
      <c r="D35" s="67" t="s">
        <v>46</v>
      </c>
      <c r="E35" s="56" t="s">
        <v>58</v>
      </c>
      <c r="F35" s="87">
        <v>10.11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6" x14ac:dyDescent="0.3">
      <c r="A36" s="7"/>
      <c r="B36" s="8" t="s">
        <v>16</v>
      </c>
      <c r="C36" s="66">
        <v>19</v>
      </c>
      <c r="D36" s="67" t="s">
        <v>47</v>
      </c>
      <c r="E36" s="56" t="s">
        <v>52</v>
      </c>
      <c r="F36" s="87">
        <f>33.33*50/59+8.77*50/41</f>
        <v>38.940884663083921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6" x14ac:dyDescent="0.3">
      <c r="A37" s="7"/>
      <c r="B37" s="8" t="s">
        <v>36</v>
      </c>
      <c r="C37" s="66">
        <v>41</v>
      </c>
      <c r="D37" s="67" t="s">
        <v>48</v>
      </c>
      <c r="E37" s="56" t="s">
        <v>51</v>
      </c>
      <c r="F37" s="87">
        <v>11.77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6" x14ac:dyDescent="0.3">
      <c r="A38" s="7"/>
      <c r="B38" s="8" t="s">
        <v>25</v>
      </c>
      <c r="C38" s="66">
        <v>25</v>
      </c>
      <c r="D38" s="67" t="s">
        <v>35</v>
      </c>
      <c r="E38" s="56">
        <v>200</v>
      </c>
      <c r="F38" s="87">
        <v>10.55</v>
      </c>
      <c r="G38" s="9">
        <v>136</v>
      </c>
      <c r="H38" s="9">
        <v>0.6</v>
      </c>
      <c r="I38" s="9">
        <v>0</v>
      </c>
      <c r="J38" s="10">
        <v>33</v>
      </c>
    </row>
    <row r="39" spans="1:10" ht="15.6" x14ac:dyDescent="0.3">
      <c r="A39" s="7"/>
      <c r="B39" s="8" t="s">
        <v>19</v>
      </c>
      <c r="C39" s="66" t="s">
        <v>22</v>
      </c>
      <c r="D39" s="67" t="s">
        <v>26</v>
      </c>
      <c r="E39" s="56" t="s">
        <v>38</v>
      </c>
      <c r="F39" s="87">
        <f>58.5*0.03</f>
        <v>1.7549999999999999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6" x14ac:dyDescent="0.3">
      <c r="A40" s="7"/>
      <c r="B40" s="15" t="s">
        <v>17</v>
      </c>
      <c r="C40" s="68" t="s">
        <v>22</v>
      </c>
      <c r="D40" s="69" t="s">
        <v>23</v>
      </c>
      <c r="E40" s="57" t="s">
        <v>57</v>
      </c>
      <c r="F40" s="93">
        <v>1.35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2" thickBot="1" x14ac:dyDescent="0.35">
      <c r="A41" s="47"/>
      <c r="B41" s="48"/>
      <c r="C41" s="49"/>
      <c r="D41" s="49"/>
      <c r="E41" s="59"/>
      <c r="F41" s="94">
        <f>SUM(F34:F40)</f>
        <v>84.722038509237748</v>
      </c>
      <c r="G41" s="50">
        <f>SUM(G34:G40)</f>
        <v>810.18</v>
      </c>
      <c r="H41" s="50">
        <f>SUM(H34:H40)</f>
        <v>22.241</v>
      </c>
      <c r="I41" s="50">
        <f>SUM(I34:I40)</f>
        <v>24.334999999999997</v>
      </c>
      <c r="J41" s="51">
        <f>SUM(J34:J40)</f>
        <v>121.13699999999999</v>
      </c>
    </row>
    <row r="42" spans="1:10" s="25" customFormat="1" x14ac:dyDescent="0.3">
      <c r="A42" s="24" t="s">
        <v>31</v>
      </c>
      <c r="B42" s="1"/>
      <c r="C42" s="1"/>
      <c r="D42" s="1"/>
      <c r="E42" s="26"/>
      <c r="F42" s="26"/>
    </row>
    <row r="43" spans="1:10" x14ac:dyDescent="0.3">
      <c r="A43" s="24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1" sqref="B1:D1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9.664062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2" t="s">
        <v>64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8.8" x14ac:dyDescent="0.3">
      <c r="A3" s="100" t="s">
        <v>2</v>
      </c>
      <c r="B3" s="101" t="s">
        <v>3</v>
      </c>
      <c r="C3" s="101" t="s">
        <v>20</v>
      </c>
      <c r="D3" s="101" t="s">
        <v>4</v>
      </c>
      <c r="E3" s="102" t="s">
        <v>21</v>
      </c>
      <c r="F3" s="102" t="s">
        <v>5</v>
      </c>
      <c r="G3" s="103" t="s">
        <v>6</v>
      </c>
      <c r="H3" s="101" t="s">
        <v>7</v>
      </c>
      <c r="I3" s="101" t="s">
        <v>8</v>
      </c>
      <c r="J3" s="104" t="s">
        <v>9</v>
      </c>
    </row>
    <row r="4" spans="1:10" s="30" customFormat="1" ht="19.2" customHeight="1" x14ac:dyDescent="0.3">
      <c r="A4" s="115"/>
      <c r="B4" s="34" t="s">
        <v>11</v>
      </c>
      <c r="C4" s="62">
        <v>69</v>
      </c>
      <c r="D4" s="63" t="s">
        <v>40</v>
      </c>
      <c r="E4" s="56" t="s">
        <v>39</v>
      </c>
      <c r="F4" s="87">
        <f>12.91*160/150</f>
        <v>13.770666666666665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8" customHeight="1" x14ac:dyDescent="0.3">
      <c r="A5" s="115"/>
      <c r="B5" s="34" t="s">
        <v>11</v>
      </c>
      <c r="C5" s="62">
        <v>51</v>
      </c>
      <c r="D5" s="63" t="s">
        <v>43</v>
      </c>
      <c r="E5" s="56" t="s">
        <v>49</v>
      </c>
      <c r="F5" s="87">
        <v>34.85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6" x14ac:dyDescent="0.3">
      <c r="A6" s="105"/>
      <c r="B6" s="34" t="s">
        <v>12</v>
      </c>
      <c r="C6" s="62">
        <v>57</v>
      </c>
      <c r="D6" s="63" t="s">
        <v>41</v>
      </c>
      <c r="E6" s="54">
        <v>200</v>
      </c>
      <c r="F6" s="87">
        <v>1.41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105"/>
      <c r="B7" s="34" t="s">
        <v>18</v>
      </c>
      <c r="C7" s="62" t="s">
        <v>22</v>
      </c>
      <c r="D7" s="63" t="s">
        <v>23</v>
      </c>
      <c r="E7" s="54">
        <v>38</v>
      </c>
      <c r="F7" s="87">
        <v>2.09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105"/>
      <c r="B8" s="37"/>
      <c r="C8" s="62" t="s">
        <v>22</v>
      </c>
      <c r="D8" s="63" t="s">
        <v>26</v>
      </c>
      <c r="E8" s="54">
        <v>39</v>
      </c>
      <c r="F8" s="87">
        <f>70.2*0.039</f>
        <v>2.7378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105"/>
      <c r="B9" s="37"/>
      <c r="C9" s="62" t="s">
        <v>22</v>
      </c>
      <c r="D9" s="63" t="s">
        <v>42</v>
      </c>
      <c r="E9" s="54">
        <v>40</v>
      </c>
      <c r="F9" s="87">
        <f>234.72*1.4*0.04</f>
        <v>13.14432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47"/>
      <c r="B10" s="48"/>
      <c r="C10" s="72"/>
      <c r="D10" s="73"/>
      <c r="E10" s="74"/>
      <c r="F10" s="92">
        <f>SUM(F4:F9)</f>
        <v>68.002786666666665</v>
      </c>
      <c r="G10" s="88">
        <f>SUM(G4:G9)</f>
        <v>576.78</v>
      </c>
      <c r="H10" s="88">
        <f>SUM(H4:H9)</f>
        <v>19.446000000000002</v>
      </c>
      <c r="I10" s="88">
        <f>SUM(I4:I9)</f>
        <v>13.827000000000002</v>
      </c>
      <c r="J10" s="89">
        <f>SUM(J4:J9)</f>
        <v>92.516999999999996</v>
      </c>
    </row>
    <row r="11" spans="1:10" ht="15.6" x14ac:dyDescent="0.3">
      <c r="A11" s="7"/>
      <c r="B11" s="4" t="s">
        <v>14</v>
      </c>
      <c r="C11" s="64">
        <v>4</v>
      </c>
      <c r="D11" s="65" t="s">
        <v>34</v>
      </c>
      <c r="E11" s="53" t="s">
        <v>59</v>
      </c>
      <c r="F11" s="90">
        <f>266.4/0.78*1.4*0.025</f>
        <v>11.953846153846152</v>
      </c>
      <c r="G11" s="5">
        <f>14.14*30/60</f>
        <v>7.0700000000000012</v>
      </c>
      <c r="H11" s="5">
        <f>0.66*30/60</f>
        <v>0.33</v>
      </c>
      <c r="I11" s="5">
        <f>0.12*30/60</f>
        <v>5.9999999999999991E-2</v>
      </c>
      <c r="J11" s="6">
        <f>2.28*30/60</f>
        <v>1.1399999999999999</v>
      </c>
    </row>
    <row r="12" spans="1:10" ht="15.6" x14ac:dyDescent="0.3">
      <c r="A12" s="33"/>
      <c r="B12" s="8" t="s">
        <v>16</v>
      </c>
      <c r="C12" s="66">
        <v>19</v>
      </c>
      <c r="D12" s="67" t="s">
        <v>47</v>
      </c>
      <c r="E12" s="56" t="s">
        <v>50</v>
      </c>
      <c r="F12" s="87">
        <f>41.88*40/53+10.77*40/37</f>
        <v>43.250790413054567</v>
      </c>
      <c r="G12" s="9">
        <f>144*80/90</f>
        <v>128</v>
      </c>
      <c r="H12" s="9">
        <f>10.02*80/90</f>
        <v>8.9066666666666663</v>
      </c>
      <c r="I12" s="9">
        <f>10.13*80/90</f>
        <v>9.0044444444444451</v>
      </c>
      <c r="J12" s="10">
        <f>3.03*80/90</f>
        <v>2.6933333333333329</v>
      </c>
    </row>
    <row r="13" spans="1:10" ht="15.6" x14ac:dyDescent="0.3">
      <c r="A13" s="33"/>
      <c r="B13" s="8" t="s">
        <v>36</v>
      </c>
      <c r="C13" s="66">
        <v>41</v>
      </c>
      <c r="D13" s="67" t="s">
        <v>48</v>
      </c>
      <c r="E13" s="56" t="s">
        <v>37</v>
      </c>
      <c r="F13" s="87">
        <v>13.73</v>
      </c>
      <c r="G13" s="9">
        <v>235.65</v>
      </c>
      <c r="H13" s="9">
        <v>3.77</v>
      </c>
      <c r="I13" s="9">
        <v>6.11</v>
      </c>
      <c r="J13" s="10">
        <v>41.4</v>
      </c>
    </row>
    <row r="14" spans="1:10" ht="15.6" x14ac:dyDescent="0.3">
      <c r="A14" s="33"/>
      <c r="B14" s="34" t="s">
        <v>25</v>
      </c>
      <c r="C14" s="62">
        <v>17</v>
      </c>
      <c r="D14" s="63" t="s">
        <v>54</v>
      </c>
      <c r="E14" s="83">
        <v>200</v>
      </c>
      <c r="F14" s="106">
        <v>5.46</v>
      </c>
      <c r="G14" s="9">
        <v>80</v>
      </c>
      <c r="H14" s="9">
        <v>0.44</v>
      </c>
      <c r="I14" s="9">
        <v>0</v>
      </c>
      <c r="J14" s="10">
        <v>18.899999999999999</v>
      </c>
    </row>
    <row r="15" spans="1:10" ht="15.6" x14ac:dyDescent="0.3">
      <c r="A15" s="33"/>
      <c r="B15" s="34" t="s">
        <v>19</v>
      </c>
      <c r="C15" s="62" t="s">
        <v>22</v>
      </c>
      <c r="D15" s="63" t="s">
        <v>26</v>
      </c>
      <c r="E15" s="83" t="s">
        <v>57</v>
      </c>
      <c r="F15" s="106">
        <f>70.2*0.029</f>
        <v>2.0358000000000001</v>
      </c>
      <c r="G15" s="35">
        <f>62.4*34/30</f>
        <v>70.72</v>
      </c>
      <c r="H15" s="35">
        <f>2.4*34/30</f>
        <v>2.7199999999999998</v>
      </c>
      <c r="I15" s="35">
        <f>0.45*34/30</f>
        <v>0.51</v>
      </c>
      <c r="J15" s="36">
        <f>11.37*34/30</f>
        <v>12.885999999999999</v>
      </c>
    </row>
    <row r="16" spans="1:10" ht="15.6" x14ac:dyDescent="0.3">
      <c r="A16" s="33"/>
      <c r="B16" s="40" t="s">
        <v>17</v>
      </c>
      <c r="C16" s="81" t="s">
        <v>22</v>
      </c>
      <c r="D16" s="82" t="s">
        <v>23</v>
      </c>
      <c r="E16" s="84" t="s">
        <v>57</v>
      </c>
      <c r="F16" s="107">
        <f>54.17*0.029</f>
        <v>1.5709300000000002</v>
      </c>
      <c r="G16" s="38">
        <f>60*34/30</f>
        <v>68</v>
      </c>
      <c r="H16" s="38">
        <f>1.47*34/30</f>
        <v>1.6659999999999999</v>
      </c>
      <c r="I16" s="38">
        <f>0.3*34/30</f>
        <v>0.33999999999999997</v>
      </c>
      <c r="J16" s="39">
        <f>13.44*34/30</f>
        <v>15.231999999999999</v>
      </c>
    </row>
    <row r="17" spans="1:10" ht="16.2" thickBot="1" x14ac:dyDescent="0.35">
      <c r="A17" s="41"/>
      <c r="B17" s="42"/>
      <c r="C17" s="43"/>
      <c r="D17" s="43"/>
      <c r="E17" s="85"/>
      <c r="F17" s="108">
        <f>SUM(F11:F16)</f>
        <v>78.001366566900714</v>
      </c>
      <c r="G17" s="44">
        <f>SUM(G12:G16)</f>
        <v>582.37</v>
      </c>
      <c r="H17" s="44">
        <f>SUM(H12:H16)</f>
        <v>17.502666666666666</v>
      </c>
      <c r="I17" s="44">
        <f>SUM(I12:I16)</f>
        <v>15.964444444444444</v>
      </c>
      <c r="J17" s="45">
        <f>SUM(J12:J16)</f>
        <v>91.111333333333334</v>
      </c>
    </row>
    <row r="18" spans="1:10" ht="28.8" x14ac:dyDescent="0.3">
      <c r="A18" s="31"/>
      <c r="B18" s="8" t="s">
        <v>15</v>
      </c>
      <c r="C18" s="66">
        <v>10</v>
      </c>
      <c r="D18" s="67" t="s">
        <v>55</v>
      </c>
      <c r="E18" s="56" t="s">
        <v>63</v>
      </c>
      <c r="F18" s="87">
        <f>11.93*235/250+2.22+6.49*1.5</f>
        <v>23.169199999999996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6" x14ac:dyDescent="0.3">
      <c r="A19" s="33"/>
      <c r="B19" s="8" t="s">
        <v>16</v>
      </c>
      <c r="C19" s="66">
        <v>19</v>
      </c>
      <c r="D19" s="67" t="s">
        <v>47</v>
      </c>
      <c r="E19" s="56" t="s">
        <v>50</v>
      </c>
      <c r="F19" s="87">
        <f>41.88*40/53+10.77*40/37</f>
        <v>43.250790413054567</v>
      </c>
      <c r="G19" s="9">
        <f>144*80/90</f>
        <v>128</v>
      </c>
      <c r="H19" s="9">
        <f>10.02*80/90</f>
        <v>8.9066666666666663</v>
      </c>
      <c r="I19" s="9">
        <f>10.13*80/90</f>
        <v>9.0044444444444451</v>
      </c>
      <c r="J19" s="10">
        <f>3.03*80/90</f>
        <v>2.6933333333333329</v>
      </c>
    </row>
    <row r="20" spans="1:10" ht="15.6" x14ac:dyDescent="0.3">
      <c r="A20" s="33"/>
      <c r="B20" s="8" t="s">
        <v>36</v>
      </c>
      <c r="C20" s="66">
        <v>41</v>
      </c>
      <c r="D20" s="67" t="s">
        <v>48</v>
      </c>
      <c r="E20" s="56" t="s">
        <v>37</v>
      </c>
      <c r="F20" s="87">
        <f>13.73*150/150</f>
        <v>13.73</v>
      </c>
      <c r="G20" s="9">
        <f>235.65*160/150</f>
        <v>251.36</v>
      </c>
      <c r="H20" s="9">
        <f>3.77*160/150</f>
        <v>4.0213333333333336</v>
      </c>
      <c r="I20" s="9">
        <f>6.11*160/150</f>
        <v>6.5173333333333332</v>
      </c>
      <c r="J20" s="10">
        <f>41.4*160/150</f>
        <v>44.16</v>
      </c>
    </row>
    <row r="21" spans="1:10" ht="15.6" x14ac:dyDescent="0.3">
      <c r="A21" s="33"/>
      <c r="B21" s="34" t="s">
        <v>25</v>
      </c>
      <c r="C21" s="62">
        <v>17</v>
      </c>
      <c r="D21" s="63" t="s">
        <v>54</v>
      </c>
      <c r="E21" s="83">
        <v>200</v>
      </c>
      <c r="F21" s="106">
        <v>5.46</v>
      </c>
      <c r="G21" s="9">
        <v>80</v>
      </c>
      <c r="H21" s="9">
        <v>0.44</v>
      </c>
      <c r="I21" s="9">
        <v>0</v>
      </c>
      <c r="J21" s="10">
        <v>18.899999999999999</v>
      </c>
    </row>
    <row r="22" spans="1:10" ht="15.6" x14ac:dyDescent="0.3">
      <c r="A22" s="33"/>
      <c r="B22" s="34" t="s">
        <v>19</v>
      </c>
      <c r="C22" s="62" t="s">
        <v>22</v>
      </c>
      <c r="D22" s="63" t="s">
        <v>26</v>
      </c>
      <c r="E22" s="83" t="s">
        <v>61</v>
      </c>
      <c r="F22" s="106">
        <f>70.2*0.036</f>
        <v>2.5272000000000001</v>
      </c>
      <c r="G22" s="35">
        <f>62.4*37/30</f>
        <v>76.959999999999994</v>
      </c>
      <c r="H22" s="35">
        <f>2.4*37/30</f>
        <v>2.96</v>
      </c>
      <c r="I22" s="35">
        <f>0.45*37/30</f>
        <v>0.55500000000000005</v>
      </c>
      <c r="J22" s="36">
        <f>11.37*37/30</f>
        <v>14.023</v>
      </c>
    </row>
    <row r="23" spans="1:10" ht="15.6" x14ac:dyDescent="0.3">
      <c r="A23" s="33"/>
      <c r="B23" s="40" t="s">
        <v>17</v>
      </c>
      <c r="C23" s="81" t="s">
        <v>22</v>
      </c>
      <c r="D23" s="82" t="s">
        <v>23</v>
      </c>
      <c r="E23" s="84" t="s">
        <v>62</v>
      </c>
      <c r="F23" s="107">
        <v>1.86</v>
      </c>
      <c r="G23" s="38">
        <f>60*36/30</f>
        <v>72</v>
      </c>
      <c r="H23" s="38">
        <f>1.47*36/30</f>
        <v>1.764</v>
      </c>
      <c r="I23" s="38">
        <f>0.3*36/30</f>
        <v>0.36</v>
      </c>
      <c r="J23" s="39">
        <f>13.44*36/30</f>
        <v>16.128</v>
      </c>
    </row>
    <row r="24" spans="1:10" ht="16.2" thickBot="1" x14ac:dyDescent="0.35">
      <c r="A24" s="41"/>
      <c r="B24" s="42"/>
      <c r="C24" s="43"/>
      <c r="D24" s="43"/>
      <c r="E24" s="85"/>
      <c r="F24" s="108">
        <f>SUM(F18:F23)</f>
        <v>89.997190413054554</v>
      </c>
      <c r="G24" s="44">
        <f>SUM(G19:G23)</f>
        <v>608.32000000000005</v>
      </c>
      <c r="H24" s="44">
        <f>SUM(H19:H23)</f>
        <v>18.091999999999999</v>
      </c>
      <c r="I24" s="44">
        <f>SUM(I19:I23)</f>
        <v>16.436777777777777</v>
      </c>
      <c r="J24" s="45">
        <f>SUM(J19:J23)</f>
        <v>95.904333333333327</v>
      </c>
    </row>
    <row r="25" spans="1:10" s="1" customFormat="1" x14ac:dyDescent="0.3">
      <c r="E25" s="18"/>
      <c r="F25" s="18"/>
    </row>
    <row r="26" spans="1:10" s="1" customFormat="1" x14ac:dyDescent="0.3">
      <c r="A26" s="24" t="s">
        <v>31</v>
      </c>
      <c r="E26" s="18"/>
      <c r="F26" s="18"/>
    </row>
    <row r="27" spans="1:10" s="1" customFormat="1" x14ac:dyDescent="0.3">
      <c r="E27" s="18"/>
      <c r="F27" s="18"/>
    </row>
    <row r="28" spans="1:10" s="1" customFormat="1" x14ac:dyDescent="0.3">
      <c r="A28" s="24" t="s">
        <v>32</v>
      </c>
      <c r="E28" s="18"/>
      <c r="F28" s="18"/>
    </row>
    <row r="29" spans="1:10" s="1" customFormat="1" x14ac:dyDescent="0.3">
      <c r="E29" s="18"/>
      <c r="F29" s="1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2021-09-22T05:12:12Z</cp:lastPrinted>
  <dcterms:created xsi:type="dcterms:W3CDTF">2015-06-05T18:19:34Z</dcterms:created>
  <dcterms:modified xsi:type="dcterms:W3CDTF">2021-09-22T05:19:49Z</dcterms:modified>
</cp:coreProperties>
</file>